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9525"/>
  </bookViews>
  <sheets>
    <sheet name="на печать (2)" sheetId="5" r:id="rId1"/>
    <sheet name="Лист1" sheetId="6" r:id="rId2"/>
  </sheets>
  <definedNames>
    <definedName name="_xlnm.Print_Area" localSheetId="0">'на печать (2)'!$A$2:$AS$46</definedName>
  </definedNames>
  <calcPr calcId="124519" iterate="1"/>
</workbook>
</file>

<file path=xl/calcChain.xml><?xml version="1.0" encoding="utf-8"?>
<calcChain xmlns="http://schemas.openxmlformats.org/spreadsheetml/2006/main">
  <c r="D20" i="5"/>
  <c r="D21"/>
  <c r="D22" l="1"/>
  <c r="AU43"/>
  <c r="E43" l="1"/>
  <c r="F43"/>
  <c r="G43"/>
  <c r="I43"/>
  <c r="J43"/>
  <c r="K43"/>
  <c r="L43"/>
  <c r="M43"/>
  <c r="N43"/>
  <c r="O43"/>
  <c r="P43"/>
  <c r="Q43"/>
  <c r="R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D34" l="1"/>
  <c r="D36" s="1"/>
  <c r="D43" l="1"/>
</calcChain>
</file>

<file path=xl/sharedStrings.xml><?xml version="1.0" encoding="utf-8"?>
<sst xmlns="http://schemas.openxmlformats.org/spreadsheetml/2006/main" count="340" uniqueCount="143">
  <si>
    <t>№
п/п</t>
  </si>
  <si>
    <t>Адрес</t>
  </si>
  <si>
    <t>Общая площадь дворовой территории</t>
  </si>
  <si>
    <t>Устройство плиточного покрытия</t>
  </si>
  <si>
    <t>Устройство цветника</t>
  </si>
  <si>
    <t>Ремонт детского игрового городка</t>
  </si>
  <si>
    <t>Устройство детского игрового города</t>
  </si>
  <si>
    <t>Ремонт площадки тихого отдыха</t>
  </si>
  <si>
    <t>Устройство площадки тихого отдыха</t>
  </si>
  <si>
    <t>Ремонт спортивной площадки</t>
  </si>
  <si>
    <t>Устройство спортивной площадки</t>
  </si>
  <si>
    <t>Ремонт площадки для выгула домашних животных</t>
  </si>
  <si>
    <t>Устройство площадки для выгула домашних животных</t>
  </si>
  <si>
    <t>Ремонт площадки для мусоросборников</t>
  </si>
  <si>
    <t>Устройство площадки для мусоросборников</t>
  </si>
  <si>
    <t>Ремонт хозяйственной площадки</t>
  </si>
  <si>
    <t>Устройство хозяйственной площадки</t>
  </si>
  <si>
    <t>Устройство автопарковок</t>
  </si>
  <si>
    <t>кв.м</t>
  </si>
  <si>
    <t>пог.м</t>
  </si>
  <si>
    <t>ед.</t>
  </si>
  <si>
    <t>Посадка деревьев</t>
  </si>
  <si>
    <t>Посадка кустарников</t>
  </si>
  <si>
    <t>Замена МАФ</t>
  </si>
  <si>
    <t>Установка МАФ</t>
  </si>
  <si>
    <t>Установка скамеек</t>
  </si>
  <si>
    <t>Установка урн</t>
  </si>
  <si>
    <t>Район</t>
  </si>
  <si>
    <t>тыс.руб.</t>
  </si>
  <si>
    <t>Замена ограждения (демонтаж, монтаж)</t>
  </si>
  <si>
    <t xml:space="preserve">Ремонт цветника с посадкой </t>
  </si>
  <si>
    <t>Устройство межквартальной детской площадки</t>
  </si>
  <si>
    <t>Ремонт межквартальной детской площадки</t>
  </si>
  <si>
    <t>Разметка парковочных карманов</t>
  </si>
  <si>
    <t>Установка цветочных вазонов</t>
  </si>
  <si>
    <t xml:space="preserve">Вертикальное цветочное оформление </t>
  </si>
  <si>
    <t>межквартальные</t>
  </si>
  <si>
    <t>детские игровые</t>
  </si>
  <si>
    <t>спортивные</t>
  </si>
  <si>
    <t>для выгула собак</t>
  </si>
  <si>
    <t>для мусоросборников</t>
  </si>
  <si>
    <t>хоз.площадки</t>
  </si>
  <si>
    <t>парковочные карманы</t>
  </si>
  <si>
    <t>цветочное оформление</t>
  </si>
  <si>
    <t>тихого отдыха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</si>
  <si>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</si>
  <si>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</si>
  <si>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</si>
  <si>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</si>
  <si>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</si>
  <si>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</si>
  <si>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</si>
  <si>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</si>
  <si>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</si>
  <si>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</si>
  <si>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</si>
  <si>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</si>
  <si>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</si>
  <si>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</si>
  <si>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</si>
  <si>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</si>
  <si>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</si>
  <si>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</si>
  <si>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</si>
  <si>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</si>
  <si>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</si>
  <si>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</si>
  <si>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</si>
  <si>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</si>
  <si>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</si>
  <si>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</si>
  <si>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</si>
  <si>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</si>
  <si>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</si>
  <si>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</si>
  <si>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</si>
  <si>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</si>
  <si>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</si>
  <si>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</si>
  <si>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</si>
  <si>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</si>
  <si>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</si>
  <si>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</si>
  <si>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</si>
  <si>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</si>
  <si>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</si>
  <si>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</si>
  <si>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</si>
  <si>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</si>
  <si>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</si>
  <si>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</si>
  <si>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</si>
  <si>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Работы</t>
  </si>
  <si>
    <t>площадки (работы по капитальному ремонту или устройству площадок)</t>
  </si>
  <si>
    <t>Стоимость, итого</t>
  </si>
  <si>
    <t>Дополнительные работы</t>
  </si>
  <si>
    <t xml:space="preserve"> </t>
  </si>
  <si>
    <t>Итог:</t>
  </si>
  <si>
    <t>Коптево</t>
  </si>
  <si>
    <t>48</t>
  </si>
  <si>
    <t xml:space="preserve">малые  архитектурные  формы  устанавливаемые  на  детской  площадке </t>
  </si>
  <si>
    <t>ул. З. и А. Космодемьянских, д. 34А</t>
  </si>
  <si>
    <t>4-й Новомихалковский  пр-д, д. 12А, ул. Лихоборские  б-ры, д. 11</t>
  </si>
  <si>
    <t xml:space="preserve">Оборудование специализированных  площадок дорожными и информационными  знаками </t>
  </si>
  <si>
    <t>ул. К. Волкова, д. 29</t>
  </si>
  <si>
    <t>ремонт  подпорной  стенки</t>
  </si>
  <si>
    <t>Коптевский  б-р, д. 15, д. 19</t>
  </si>
  <si>
    <t>установка  газонного  ограждения</t>
  </si>
  <si>
    <t>Котевский  б-р, д. 16, корп. 1</t>
  </si>
  <si>
    <t>установка  МАФ</t>
  </si>
  <si>
    <t>установка тренажеров</t>
  </si>
  <si>
    <t>ул. Михалковская, д. 26, корп.1</t>
  </si>
  <si>
    <t>ул. Б. Академическая. д. 53</t>
  </si>
  <si>
    <t>ул. Б. Академическяа. д. 53А</t>
  </si>
  <si>
    <t>ул. Б. Академическая. д.59/1 А</t>
  </si>
  <si>
    <t>3-й Михалковский пер-к, д. 24</t>
  </si>
  <si>
    <t>3-й михалковский  пер-к, д. 20, корп.1</t>
  </si>
  <si>
    <t>3-й Михалковский пер-к, д. 4А</t>
  </si>
  <si>
    <t>ИТОГО</t>
  </si>
  <si>
    <t>Остаток</t>
  </si>
  <si>
    <t>разница</t>
  </si>
  <si>
    <t>1 компл</t>
  </si>
  <si>
    <t>ремонт  покрытия  детской  площадки</t>
  </si>
  <si>
    <t>кв.м.</t>
  </si>
  <si>
    <t>устройство  новой  контейнерной  площадки</t>
  </si>
  <si>
    <t>шт.</t>
  </si>
  <si>
    <t>Монтаж  межквартального детского  городка</t>
  </si>
  <si>
    <t xml:space="preserve">посадка кустарников </t>
  </si>
  <si>
    <t>ремонт  газона</t>
  </si>
  <si>
    <t>установка  боротвых камней  дорожных</t>
  </si>
  <si>
    <t>устройство  тропинки</t>
  </si>
  <si>
    <t xml:space="preserve"> Оборудование  специализированных площадок  знаками</t>
  </si>
  <si>
    <t>ул. Михалковска, д. 8</t>
  </si>
  <si>
    <t>1,0</t>
  </si>
  <si>
    <t>устройство  парковок</t>
  </si>
  <si>
    <t>70</t>
  </si>
  <si>
    <t>70,0</t>
  </si>
  <si>
    <t>П</t>
  </si>
  <si>
    <t>Приложение</t>
  </si>
  <si>
    <t>к решению Совета депутатов</t>
  </si>
  <si>
    <t>муниципального округа Коптево</t>
  </si>
  <si>
    <t>от ____2014 года №_______</t>
  </si>
  <si>
    <t>Адресный перечень по благоустройству дворовых территорий района Коптево в рамках мероприятий СЭРР на 2014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</si>
</sst>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</font>
    <font>
      <b/>
      <sz val="12"/>
      <color theme="1"/>
      <name val="Times New Roman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5" fillId="0" borderId="6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left" vertical="center"/>
    </xf>
    <xf numFmtId="0" fontId="0" fillId="0" borderId="1" xfId="0" applyFill="1" applyBorder="1"/>
    <xf numFmtId="164" fontId="5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right" vertical="center"/>
    </xf>
    <xf numFmtId="164" fontId="10" fillId="0" borderId="4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3" fillId="0" borderId="0" xfId="0" applyFont="1" applyFill="1" applyAlignment="1"/>
  </cellXfs>
  <cellStyles count="2">
    <cellStyle name="Обычный" xfId="0" builtinId="0"/>
    <cellStyle name="Обычный 6" xfId="1"/>
  </cellStyles>
  <dxfs count="10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auto="1"/>
        </patternFill>
      </fill>
      <alignment vertical="center" textRotation="0" wrapText="0" indent="0" relativeIndent="255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597694</xdr:colOff>
      <xdr:row>1</xdr:row>
      <xdr:rowOff>19049</xdr:rowOff>
    </xdr:from>
    <xdr:to>
      <xdr:col>26</xdr:col>
      <xdr:colOff>497682</xdr:colOff>
      <xdr:row>5</xdr:row>
      <xdr:rowOff>190500</xdr:rowOff>
    </xdr:to>
    <xdr:sp macro="" textlink="">
      <xdr:nvSpPr>
        <xdr:cNvPr id="3" name="TextBox 2"/>
        <xdr:cNvSpPr txBox="1"/>
      </xdr:nvSpPr>
      <xdr:spPr>
        <a:xfrm>
          <a:off x="14694694" y="257174"/>
          <a:ext cx="3757613" cy="1314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ru-RU" sz="1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41</xdr:col>
      <xdr:colOff>66675</xdr:colOff>
      <xdr:row>1</xdr:row>
      <xdr:rowOff>14286</xdr:rowOff>
    </xdr:from>
    <xdr:to>
      <xdr:col>46</xdr:col>
      <xdr:colOff>595313</xdr:colOff>
      <xdr:row>5</xdr:row>
      <xdr:rowOff>190499</xdr:rowOff>
    </xdr:to>
    <xdr:sp macro="" textlink="">
      <xdr:nvSpPr>
        <xdr:cNvPr id="4" name="TextBox 3"/>
        <xdr:cNvSpPr txBox="1"/>
      </xdr:nvSpPr>
      <xdr:spPr>
        <a:xfrm>
          <a:off x="27665363" y="252411"/>
          <a:ext cx="3743325" cy="1319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ru-RU" sz="1800" b="1">
              <a:latin typeface="Times New Roman" pitchFamily="18" charset="0"/>
              <a:cs typeface="Times New Roman" pitchFamily="18" charset="0"/>
            </a:rPr>
            <a:t> </a:t>
          </a:r>
          <a:endParaRPr lang="ru-RU" sz="1800" b="1" baseline="0">
            <a:latin typeface="Times New Roman" pitchFamily="18" charset="0"/>
            <a:cs typeface="Times New Roman" pitchFamily="18" charset="0"/>
          </a:endParaRPr>
        </a:p>
        <a:p>
          <a:endParaRPr lang="ru-RU" sz="1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16</xdr:col>
      <xdr:colOff>152400</xdr:colOff>
      <xdr:row>44</xdr:row>
      <xdr:rowOff>124692</xdr:rowOff>
    </xdr:from>
    <xdr:to>
      <xdr:col>31</xdr:col>
      <xdr:colOff>304800</xdr:colOff>
      <xdr:row>47</xdr:row>
      <xdr:rowOff>110405</xdr:rowOff>
    </xdr:to>
    <xdr:sp macro="" textlink="">
      <xdr:nvSpPr>
        <xdr:cNvPr id="5" name="TextBox 4"/>
        <xdr:cNvSpPr txBox="1"/>
      </xdr:nvSpPr>
      <xdr:spPr>
        <a:xfrm>
          <a:off x="11734800" y="69657192"/>
          <a:ext cx="9867900" cy="557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ru-RU" sz="1800" b="1" baseline="0">
              <a:latin typeface="Times New Roman" pitchFamily="18" charset="0"/>
              <a:cs typeface="Times New Roman" pitchFamily="18" charset="0"/>
            </a:rPr>
            <a:t> </a:t>
          </a:r>
          <a:endParaRPr lang="ru-RU" sz="1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176213</xdr:colOff>
      <xdr:row>48</xdr:row>
      <xdr:rowOff>14288</xdr:rowOff>
    </xdr:from>
    <xdr:to>
      <xdr:col>2</xdr:col>
      <xdr:colOff>363682</xdr:colOff>
      <xdr:row>51</xdr:row>
      <xdr:rowOff>1</xdr:rowOff>
    </xdr:to>
    <xdr:sp macro="" textlink="">
      <xdr:nvSpPr>
        <xdr:cNvPr id="6" name="TextBox 5"/>
        <xdr:cNvSpPr txBox="1"/>
      </xdr:nvSpPr>
      <xdr:spPr>
        <a:xfrm>
          <a:off x="176213" y="70256833"/>
          <a:ext cx="1815378" cy="557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ru-RU" sz="1400" b="0" baseline="0">
              <a:latin typeface="Times New Roman" pitchFamily="18" charset="0"/>
              <a:cs typeface="Times New Roman" pitchFamily="18" charset="0"/>
            </a:rPr>
            <a:t> </a:t>
          </a:r>
        </a:p>
        <a:p>
          <a:pPr algn="l"/>
          <a:endParaRPr lang="ru-RU" sz="1400" b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254000</xdr:colOff>
      <xdr:row>0</xdr:row>
      <xdr:rowOff>8466</xdr:rowOff>
    </xdr:from>
    <xdr:to>
      <xdr:col>4</xdr:col>
      <xdr:colOff>325438</xdr:colOff>
      <xdr:row>5</xdr:row>
      <xdr:rowOff>42334</xdr:rowOff>
    </xdr:to>
    <xdr:sp macro="" textlink="">
      <xdr:nvSpPr>
        <xdr:cNvPr id="2" name="TextBox 1"/>
        <xdr:cNvSpPr txBox="1"/>
      </xdr:nvSpPr>
      <xdr:spPr>
        <a:xfrm>
          <a:off x="254000" y="8466"/>
          <a:ext cx="4177771" cy="1441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ru-RU" sz="1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34</xdr:col>
      <xdr:colOff>400050</xdr:colOff>
      <xdr:row>0</xdr:row>
      <xdr:rowOff>31750</xdr:rowOff>
    </xdr:from>
    <xdr:to>
      <xdr:col>46</xdr:col>
      <xdr:colOff>1257300</xdr:colOff>
      <xdr:row>5</xdr:row>
      <xdr:rowOff>0</xdr:rowOff>
    </xdr:to>
    <xdr:sp macro="" textlink="">
      <xdr:nvSpPr>
        <xdr:cNvPr id="7" name="TextBox 6"/>
        <xdr:cNvSpPr txBox="1"/>
      </xdr:nvSpPr>
      <xdr:spPr>
        <a:xfrm>
          <a:off x="21783675" y="31750"/>
          <a:ext cx="3552825" cy="1425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ru-RU" sz="1800" b="1">
              <a:latin typeface="Times New Roman" pitchFamily="18" charset="0"/>
              <a:cs typeface="Times New Roman" pitchFamily="18" charset="0"/>
            </a:rPr>
            <a:t>"Утверждаю"</a:t>
          </a:r>
        </a:p>
        <a:p>
          <a:pPr algn="l"/>
          <a:r>
            <a:rPr lang="ru-RU" sz="1800" b="1">
              <a:latin typeface="Times New Roman" pitchFamily="18" charset="0"/>
              <a:cs typeface="Times New Roman" pitchFamily="18" charset="0"/>
            </a:rPr>
            <a:t>управы района </a:t>
          </a:r>
          <a:r>
            <a:rPr lang="ru-RU" sz="1800" b="1" baseline="0">
              <a:latin typeface="Times New Roman" pitchFamily="18" charset="0"/>
              <a:cs typeface="Times New Roman" pitchFamily="18" charset="0"/>
            </a:rPr>
            <a:t> Коптево </a:t>
          </a:r>
        </a:p>
        <a:p>
          <a:pPr algn="ctr"/>
          <a:endParaRPr lang="ru-RU" sz="1400" b="1" baseline="0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ru-RU" sz="1800" b="1" baseline="0">
              <a:latin typeface="Times New Roman" pitchFamily="18" charset="0"/>
              <a:cs typeface="Times New Roman" pitchFamily="18" charset="0"/>
            </a:rPr>
            <a:t>  ___________  К.А. Абрагимов </a:t>
          </a:r>
        </a:p>
        <a:p>
          <a:pPr algn="l"/>
          <a:r>
            <a:rPr lang="ru-RU" sz="1800" b="1" baseline="0">
              <a:latin typeface="Times New Roman" pitchFamily="18" charset="0"/>
              <a:cs typeface="Times New Roman" pitchFamily="18" charset="0"/>
            </a:rPr>
            <a:t>"___"___________2013г.  </a:t>
          </a:r>
        </a:p>
        <a:p>
          <a:endParaRPr lang="ru-RU" sz="1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8" name="Таблица389" displayName="Таблица389" ref="A14:AV43" totalsRowCount="1" headerRowDxfId="101" dataDxfId="99" totalsRowDxfId="97" headerRowBorderDxfId="100" tableBorderDxfId="98" totalsRowBorderDxfId="96">
  <autoFilter ref="A14:AV42"/>
  <sortState ref="A15:AX140">
    <sortCondition ref="B12:B140"/>
  </sortState>
  <tableColumns count="48">
    <tableColumn id="1" name="1" totalsRowLabel=" " dataDxfId="95" totalsRowDxfId="94"/>
    <tableColumn id="2" name="2" totalsRowLabel="Итог:" dataDxfId="93" totalsRowDxfId="92"/>
    <tableColumn id="4" name="3" dataDxfId="91" totalsRowDxfId="90"/>
    <tableColumn id="6" name="4" totalsRowFunction="custom" dataDxfId="89" totalsRowDxfId="88">
      <totalsRowFormula>SUM(D15:D42)</totalsRowFormula>
    </tableColumn>
    <tableColumn id="7" name="5" totalsRowFunction="sum" dataDxfId="87" totalsRowDxfId="86"/>
    <tableColumn id="8" name="6" totalsRowFunction="sum" dataDxfId="85" totalsRowDxfId="84"/>
    <tableColumn id="9" name="7" totalsRowFunction="sum" dataDxfId="83" totalsRowDxfId="82"/>
    <tableColumn id="10" name="8" totalsRowLabel="1,0" dataDxfId="81" totalsRowDxfId="80"/>
    <tableColumn id="11" name="9" totalsRowFunction="sum" dataDxfId="79" totalsRowDxfId="78"/>
    <tableColumn id="12" name="10" totalsRowFunction="sum" dataDxfId="77" totalsRowDxfId="76"/>
    <tableColumn id="13" name="11" totalsRowFunction="sum" dataDxfId="75" totalsRowDxfId="74"/>
    <tableColumn id="14" name="12" totalsRowFunction="sum" dataDxfId="73" totalsRowDxfId="72"/>
    <tableColumn id="15" name="13" totalsRowFunction="sum" dataDxfId="71" totalsRowDxfId="70"/>
    <tableColumn id="16" name="14" totalsRowFunction="sum" dataDxfId="69" totalsRowDxfId="68"/>
    <tableColumn id="17" name="15" totalsRowFunction="sum" dataDxfId="67" totalsRowDxfId="66"/>
    <tableColumn id="18" name="16" totalsRowFunction="sum" dataDxfId="65" totalsRowDxfId="64"/>
    <tableColumn id="19" name="17" totalsRowFunction="sum" dataDxfId="63" totalsRowDxfId="62"/>
    <tableColumn id="20" name="18" totalsRowFunction="sum" dataDxfId="61" totalsRowDxfId="60"/>
    <tableColumn id="21" name="19" totalsRowLabel="70,0" dataDxfId="59" totalsRowDxfId="58"/>
    <tableColumn id="22" name="20" totalsRowFunction="sum" dataDxfId="57" totalsRowDxfId="56"/>
    <tableColumn id="23" name="21" totalsRowFunction="sum" dataDxfId="55" totalsRowDxfId="54"/>
    <tableColumn id="24" name="22" totalsRowFunction="sum" dataDxfId="53" totalsRowDxfId="52"/>
    <tableColumn id="25" name="23" totalsRowFunction="sum" dataDxfId="51" totalsRowDxfId="50"/>
    <tableColumn id="26" name="24" totalsRowFunction="sum" dataDxfId="49" totalsRowDxfId="48"/>
    <tableColumn id="27" name="25" totalsRowFunction="sum" dataDxfId="47" totalsRowDxfId="46"/>
    <tableColumn id="28" name="26" totalsRowFunction="sum" dataDxfId="45" totalsRowDxfId="44"/>
    <tableColumn id="29" name="27" totalsRowFunction="sum" dataDxfId="43" totalsRowDxfId="42"/>
    <tableColumn id="30" name="28" totalsRowFunction="sum" dataDxfId="41" totalsRowDxfId="40"/>
    <tableColumn id="31" name="29" totalsRowFunction="sum" dataDxfId="39" totalsRowDxfId="38"/>
    <tableColumn id="32" name="30" totalsRowFunction="sum" dataDxfId="37" totalsRowDxfId="36"/>
    <tableColumn id="33" name="31" totalsRowFunction="sum" dataDxfId="35" totalsRowDxfId="34"/>
    <tableColumn id="34" name="32" totalsRowFunction="sum" dataDxfId="33" totalsRowDxfId="32"/>
    <tableColumn id="35" name="33" totalsRowFunction="sum" dataDxfId="31" totalsRowDxfId="30"/>
    <tableColumn id="36" name="34" totalsRowFunction="sum" dataDxfId="29" totalsRowDxfId="28"/>
    <tableColumn id="37" name="35" totalsRowFunction="sum" dataDxfId="27" totalsRowDxfId="26"/>
    <tableColumn id="38" name="36" totalsRowFunction="sum" dataDxfId="25" totalsRowDxfId="24"/>
    <tableColumn id="39" name="37" totalsRowFunction="sum" dataDxfId="23" totalsRowDxfId="22"/>
    <tableColumn id="40" name="38" totalsRowFunction="sum" dataDxfId="21" totalsRowDxfId="20"/>
    <tableColumn id="41" name="39" totalsRowFunction="sum" dataDxfId="19" totalsRowDxfId="18"/>
    <tableColumn id="42" name="40" totalsRowFunction="sum" dataDxfId="17" totalsRowDxfId="16"/>
    <tableColumn id="43" name="41" totalsRowFunction="sum" dataDxfId="15" totalsRowDxfId="14"/>
    <tableColumn id="44" name="42" totalsRowFunction="sum" dataDxfId="13" totalsRowDxfId="12"/>
    <tableColumn id="45" name="43" totalsRowFunction="sum" dataDxfId="11" totalsRowDxfId="10"/>
    <tableColumn id="46" name="44" totalsRowFunction="sum" dataDxfId="9" totalsRowDxfId="8"/>
    <tableColumn id="47" name="45" totalsRowFunction="sum" dataDxfId="7" totalsRowDxfId="6"/>
    <tableColumn id="48" name="46" totalsRowFunction="sum" dataDxfId="5" totalsRowDxfId="4"/>
    <tableColumn id="50" name="47" totalsRowFunction="sum" dataDxfId="3" totalsRowDxfId="2"/>
    <tableColumn id="3" name="48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43"/>
  <sheetViews>
    <sheetView tabSelected="1" zoomScale="70" zoomScaleNormal="70" zoomScaleSheetLayoutView="91" workbookViewId="0">
      <pane xSplit="4" ySplit="14" topLeftCell="E15" activePane="bottomRight" state="frozen"/>
      <selection pane="topRight" activeCell="G1" sqref="G1"/>
      <selection pane="bottomLeft" activeCell="A13" sqref="A13"/>
      <selection pane="bottomRight" activeCell="P15" sqref="P15"/>
    </sheetView>
  </sheetViews>
  <sheetFormatPr defaultColWidth="9.140625" defaultRowHeight="15"/>
  <cols>
    <col min="1" max="1" width="4.28515625" style="2" customWidth="1"/>
    <col min="2" max="2" width="9.7109375" style="2" customWidth="1"/>
    <col min="3" max="3" width="23.85546875" style="2" customWidth="1"/>
    <col min="4" max="4" width="16.85546875" style="2" hidden="1" customWidth="1"/>
    <col min="5" max="5" width="8.5703125" style="15" customWidth="1"/>
    <col min="6" max="6" width="10" style="15" customWidth="1"/>
    <col min="7" max="7" width="9.7109375" style="15" customWidth="1"/>
    <col min="8" max="8" width="7.42578125" style="15" customWidth="1"/>
    <col min="9" max="9" width="11" style="15" customWidth="1"/>
    <col min="10" max="10" width="11.5703125" style="15" customWidth="1"/>
    <col min="11" max="11" width="13.85546875" style="15" customWidth="1"/>
    <col min="12" max="12" width="12" style="15" customWidth="1"/>
    <col min="13" max="13" width="11.28515625" style="15" customWidth="1"/>
    <col min="14" max="14" width="8.5703125" style="15" customWidth="1"/>
    <col min="15" max="15" width="12.85546875" style="15" customWidth="1"/>
    <col min="16" max="16" width="10.140625" style="15" customWidth="1"/>
    <col min="17" max="17" width="11.140625" style="2" customWidth="1"/>
    <col min="18" max="18" width="12.42578125" style="2" customWidth="1"/>
    <col min="19" max="19" width="11.5703125" style="2" customWidth="1"/>
    <col min="20" max="20" width="11.140625" style="2" hidden="1" customWidth="1"/>
    <col min="21" max="21" width="11.7109375" style="2" hidden="1" customWidth="1"/>
    <col min="22" max="22" width="7.28515625" style="2" hidden="1" customWidth="1"/>
    <col min="23" max="23" width="9.28515625" style="2" hidden="1" customWidth="1"/>
    <col min="24" max="24" width="8.7109375" style="2" hidden="1" customWidth="1"/>
    <col min="25" max="25" width="9" style="2" hidden="1" customWidth="1"/>
    <col min="26" max="26" width="7" style="2" hidden="1" customWidth="1"/>
    <col min="27" max="27" width="8.5703125" style="2" hidden="1" customWidth="1"/>
    <col min="28" max="34" width="9.5703125" style="2" hidden="1" customWidth="1"/>
    <col min="35" max="35" width="11.7109375" style="2" hidden="1" customWidth="1"/>
    <col min="36" max="42" width="9.5703125" style="2" hidden="1" customWidth="1"/>
    <col min="43" max="43" width="14.7109375" style="2" hidden="1" customWidth="1"/>
    <col min="44" max="45" width="9.5703125" style="2" hidden="1" customWidth="1"/>
    <col min="46" max="46" width="14" style="2" hidden="1" customWidth="1"/>
    <col min="47" max="47" width="17.85546875" style="2" hidden="1" customWidth="1"/>
    <col min="48" max="48" width="15.28515625" style="2" hidden="1" customWidth="1"/>
    <col min="49" max="49" width="29.42578125" style="2" hidden="1" customWidth="1"/>
    <col min="50" max="50" width="24" style="2" hidden="1" customWidth="1"/>
    <col min="51" max="61" width="0" style="2" hidden="1" customWidth="1"/>
    <col min="62" max="16384" width="9.140625" style="2"/>
  </cols>
  <sheetData>
    <row r="1" spans="1:50" ht="22.5" customHeight="1">
      <c r="A1" s="10"/>
      <c r="B1" s="10"/>
      <c r="P1" s="35"/>
      <c r="Q1" s="36"/>
      <c r="R1" s="37"/>
      <c r="S1" s="37"/>
      <c r="T1" s="10"/>
      <c r="U1" s="10"/>
      <c r="AC1" s="39"/>
      <c r="AD1" s="39"/>
      <c r="AE1" s="39"/>
      <c r="AT1" s="39"/>
      <c r="AU1" s="39"/>
    </row>
    <row r="2" spans="1:50" ht="22.5" customHeight="1">
      <c r="A2" s="10"/>
      <c r="B2" s="10"/>
      <c r="O2" s="38"/>
      <c r="P2" s="53" t="s">
        <v>138</v>
      </c>
      <c r="Q2" s="53"/>
      <c r="R2" s="53"/>
      <c r="S2" s="53"/>
      <c r="T2" s="10"/>
      <c r="U2" s="10"/>
      <c r="AC2" s="11"/>
      <c r="AD2" s="11"/>
      <c r="AE2" s="11"/>
      <c r="AT2" s="11"/>
      <c r="AU2" s="11"/>
    </row>
    <row r="3" spans="1:50" ht="22.5" customHeight="1">
      <c r="A3" s="10"/>
      <c r="B3" s="10"/>
      <c r="O3" s="38"/>
      <c r="P3" s="53" t="s">
        <v>139</v>
      </c>
      <c r="Q3" s="53"/>
      <c r="R3" s="53"/>
      <c r="S3" s="53"/>
      <c r="T3" s="10"/>
      <c r="U3" s="10"/>
      <c r="AC3" s="11"/>
      <c r="AD3" s="11"/>
      <c r="AE3" s="11"/>
      <c r="AT3" s="11"/>
      <c r="AU3" s="11"/>
    </row>
    <row r="4" spans="1:50" ht="22.5" customHeight="1">
      <c r="A4" s="10"/>
      <c r="B4" s="10"/>
      <c r="O4" s="38"/>
      <c r="P4" s="53" t="s">
        <v>140</v>
      </c>
      <c r="Q4" s="53"/>
      <c r="R4" s="53"/>
      <c r="S4" s="53"/>
      <c r="T4" s="10"/>
      <c r="U4" s="10"/>
      <c r="AC4" s="11"/>
      <c r="AD4" s="11"/>
      <c r="AE4" s="11"/>
      <c r="AT4" s="11"/>
      <c r="AU4" s="11"/>
    </row>
    <row r="5" spans="1:50" ht="22.5" customHeight="1">
      <c r="A5" s="10"/>
      <c r="B5" s="10"/>
      <c r="O5" s="38"/>
      <c r="P5" s="53" t="s">
        <v>141</v>
      </c>
      <c r="Q5" s="53"/>
      <c r="R5" s="53"/>
      <c r="S5" s="53"/>
      <c r="T5" s="10"/>
      <c r="U5" s="10"/>
      <c r="AC5" s="12"/>
      <c r="AD5" s="12"/>
      <c r="AT5" s="12"/>
    </row>
    <row r="6" spans="1:50" ht="22.5" customHeight="1">
      <c r="A6" s="40" t="s">
        <v>142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50" s="34" customFormat="1" ht="14.2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34" t="s">
        <v>137</v>
      </c>
    </row>
    <row r="8" spans="1:50" ht="5.2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50" ht="18.75">
      <c r="A9" s="13"/>
    </row>
    <row r="10" spans="1:50" ht="15" customHeight="1">
      <c r="A10" s="41" t="s">
        <v>0</v>
      </c>
      <c r="B10" s="41" t="s">
        <v>27</v>
      </c>
      <c r="C10" s="41" t="s">
        <v>1</v>
      </c>
      <c r="D10" s="44" t="s">
        <v>92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6"/>
      <c r="AB10" s="50" t="s">
        <v>93</v>
      </c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2"/>
      <c r="AP10" s="44" t="s">
        <v>42</v>
      </c>
      <c r="AQ10" s="46"/>
      <c r="AR10" s="44" t="s">
        <v>43</v>
      </c>
      <c r="AS10" s="46"/>
      <c r="AT10" s="41" t="s">
        <v>95</v>
      </c>
      <c r="AU10" s="41" t="s">
        <v>94</v>
      </c>
    </row>
    <row r="11" spans="1:50" ht="30" hidden="1" customHeight="1">
      <c r="A11" s="42"/>
      <c r="B11" s="42"/>
      <c r="C11" s="42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9"/>
      <c r="AB11" s="50" t="s">
        <v>36</v>
      </c>
      <c r="AC11" s="52"/>
      <c r="AD11" s="50" t="s">
        <v>37</v>
      </c>
      <c r="AE11" s="52"/>
      <c r="AF11" s="50" t="s">
        <v>44</v>
      </c>
      <c r="AG11" s="52"/>
      <c r="AH11" s="50" t="s">
        <v>38</v>
      </c>
      <c r="AI11" s="52"/>
      <c r="AJ11" s="50" t="s">
        <v>39</v>
      </c>
      <c r="AK11" s="52"/>
      <c r="AL11" s="50" t="s">
        <v>40</v>
      </c>
      <c r="AM11" s="52"/>
      <c r="AN11" s="50" t="s">
        <v>41</v>
      </c>
      <c r="AO11" s="52"/>
      <c r="AP11" s="47"/>
      <c r="AQ11" s="49"/>
      <c r="AR11" s="47"/>
      <c r="AS11" s="49"/>
      <c r="AT11" s="42"/>
      <c r="AU11" s="42"/>
    </row>
    <row r="12" spans="1:50" ht="63.75" customHeight="1">
      <c r="A12" s="43"/>
      <c r="B12" s="43"/>
      <c r="C12" s="43"/>
      <c r="D12" s="14" t="s">
        <v>2</v>
      </c>
      <c r="E12" s="3" t="s">
        <v>105</v>
      </c>
      <c r="F12" s="3" t="s">
        <v>107</v>
      </c>
      <c r="G12" s="3" t="s">
        <v>109</v>
      </c>
      <c r="H12" s="3" t="s">
        <v>110</v>
      </c>
      <c r="I12" s="3" t="s">
        <v>122</v>
      </c>
      <c r="J12" s="3" t="s">
        <v>124</v>
      </c>
      <c r="K12" s="3" t="s">
        <v>126</v>
      </c>
      <c r="L12" s="3" t="s">
        <v>3</v>
      </c>
      <c r="M12" s="9" t="s">
        <v>127</v>
      </c>
      <c r="N12" s="3" t="s">
        <v>128</v>
      </c>
      <c r="O12" s="3" t="s">
        <v>129</v>
      </c>
      <c r="P12" s="3" t="s">
        <v>130</v>
      </c>
      <c r="Q12" s="3" t="s">
        <v>131</v>
      </c>
      <c r="R12" s="3" t="s">
        <v>29</v>
      </c>
      <c r="S12" s="3" t="s">
        <v>134</v>
      </c>
      <c r="T12" s="3" t="s">
        <v>30</v>
      </c>
      <c r="U12" s="3" t="s">
        <v>4</v>
      </c>
      <c r="V12" s="3" t="s">
        <v>21</v>
      </c>
      <c r="W12" s="3" t="s">
        <v>22</v>
      </c>
      <c r="X12" s="3" t="s">
        <v>25</v>
      </c>
      <c r="Y12" s="3" t="s">
        <v>26</v>
      </c>
      <c r="Z12" s="3" t="s">
        <v>23</v>
      </c>
      <c r="AA12" s="3" t="s">
        <v>24</v>
      </c>
      <c r="AB12" s="3" t="s">
        <v>32</v>
      </c>
      <c r="AC12" s="3" t="s">
        <v>31</v>
      </c>
      <c r="AD12" s="3" t="s">
        <v>5</v>
      </c>
      <c r="AE12" s="3" t="s">
        <v>6</v>
      </c>
      <c r="AF12" s="3" t="s">
        <v>7</v>
      </c>
      <c r="AG12" s="3" t="s">
        <v>8</v>
      </c>
      <c r="AH12" s="3" t="s">
        <v>9</v>
      </c>
      <c r="AI12" s="3" t="s">
        <v>10</v>
      </c>
      <c r="AJ12" s="3" t="s">
        <v>11</v>
      </c>
      <c r="AK12" s="3" t="s">
        <v>12</v>
      </c>
      <c r="AL12" s="3" t="s">
        <v>13</v>
      </c>
      <c r="AM12" s="3" t="s">
        <v>14</v>
      </c>
      <c r="AN12" s="3" t="s">
        <v>15</v>
      </c>
      <c r="AO12" s="3" t="s">
        <v>16</v>
      </c>
      <c r="AP12" s="3" t="s">
        <v>33</v>
      </c>
      <c r="AQ12" s="3" t="s">
        <v>17</v>
      </c>
      <c r="AR12" s="3" t="s">
        <v>34</v>
      </c>
      <c r="AS12" s="3" t="s">
        <v>35</v>
      </c>
      <c r="AT12" s="43"/>
      <c r="AU12" s="43"/>
    </row>
    <row r="13" spans="1:50" s="15" customFormat="1">
      <c r="A13" s="4"/>
      <c r="B13" s="4"/>
      <c r="C13" s="4"/>
      <c r="D13" s="4" t="s">
        <v>18</v>
      </c>
      <c r="E13" s="4" t="s">
        <v>18</v>
      </c>
      <c r="F13" s="4" t="s">
        <v>18</v>
      </c>
      <c r="G13" s="4" t="s">
        <v>125</v>
      </c>
      <c r="H13" s="4" t="s">
        <v>125</v>
      </c>
      <c r="I13" s="4" t="s">
        <v>123</v>
      </c>
      <c r="J13" s="4" t="s">
        <v>125</v>
      </c>
      <c r="K13" s="4" t="s">
        <v>125</v>
      </c>
      <c r="L13" s="4" t="s">
        <v>18</v>
      </c>
      <c r="M13" s="4" t="s">
        <v>125</v>
      </c>
      <c r="N13" s="4" t="s">
        <v>18</v>
      </c>
      <c r="O13" s="4" t="s">
        <v>18</v>
      </c>
      <c r="P13" s="4" t="s">
        <v>18</v>
      </c>
      <c r="Q13" s="4" t="s">
        <v>18</v>
      </c>
      <c r="R13" s="4" t="s">
        <v>19</v>
      </c>
      <c r="S13" s="4" t="s">
        <v>123</v>
      </c>
      <c r="T13" s="4" t="s">
        <v>18</v>
      </c>
      <c r="U13" s="4" t="s">
        <v>18</v>
      </c>
      <c r="V13" s="4" t="s">
        <v>20</v>
      </c>
      <c r="W13" s="4" t="s">
        <v>20</v>
      </c>
      <c r="X13" s="4" t="s">
        <v>20</v>
      </c>
      <c r="Y13" s="4" t="s">
        <v>20</v>
      </c>
      <c r="Z13" s="4" t="s">
        <v>20</v>
      </c>
      <c r="AA13" s="4" t="s">
        <v>20</v>
      </c>
      <c r="AB13" s="4" t="s">
        <v>20</v>
      </c>
      <c r="AC13" s="4" t="s">
        <v>20</v>
      </c>
      <c r="AD13" s="4" t="s">
        <v>20</v>
      </c>
      <c r="AE13" s="4" t="s">
        <v>20</v>
      </c>
      <c r="AF13" s="4" t="s">
        <v>20</v>
      </c>
      <c r="AG13" s="4" t="s">
        <v>20</v>
      </c>
      <c r="AH13" s="4" t="s">
        <v>20</v>
      </c>
      <c r="AI13" s="4" t="s">
        <v>20</v>
      </c>
      <c r="AJ13" s="4" t="s">
        <v>20</v>
      </c>
      <c r="AK13" s="4" t="s">
        <v>20</v>
      </c>
      <c r="AL13" s="4" t="s">
        <v>20</v>
      </c>
      <c r="AM13" s="4" t="s">
        <v>20</v>
      </c>
      <c r="AN13" s="4" t="s">
        <v>20</v>
      </c>
      <c r="AO13" s="4" t="s">
        <v>20</v>
      </c>
      <c r="AP13" s="4" t="s">
        <v>20</v>
      </c>
      <c r="AQ13" s="4" t="s">
        <v>20</v>
      </c>
      <c r="AR13" s="4" t="s">
        <v>20</v>
      </c>
      <c r="AS13" s="4" t="s">
        <v>20</v>
      </c>
      <c r="AT13" s="4" t="s">
        <v>20</v>
      </c>
      <c r="AU13" s="4" t="s">
        <v>28</v>
      </c>
    </row>
    <row r="14" spans="1:50">
      <c r="A14" s="5" t="s">
        <v>45</v>
      </c>
      <c r="B14" s="6" t="s">
        <v>46</v>
      </c>
      <c r="C14" s="5" t="s">
        <v>47</v>
      </c>
      <c r="D14" s="6" t="s">
        <v>48</v>
      </c>
      <c r="E14" s="5" t="s">
        <v>49</v>
      </c>
      <c r="F14" s="6" t="s">
        <v>50</v>
      </c>
      <c r="G14" s="5" t="s">
        <v>51</v>
      </c>
      <c r="H14" s="6" t="s">
        <v>52</v>
      </c>
      <c r="I14" s="5" t="s">
        <v>53</v>
      </c>
      <c r="J14" s="6" t="s">
        <v>54</v>
      </c>
      <c r="K14" s="5" t="s">
        <v>55</v>
      </c>
      <c r="L14" s="6" t="s">
        <v>56</v>
      </c>
      <c r="M14" s="5" t="s">
        <v>57</v>
      </c>
      <c r="N14" s="6" t="s">
        <v>58</v>
      </c>
      <c r="O14" s="5" t="s">
        <v>59</v>
      </c>
      <c r="P14" s="6" t="s">
        <v>60</v>
      </c>
      <c r="Q14" s="5" t="s">
        <v>61</v>
      </c>
      <c r="R14" s="6" t="s">
        <v>62</v>
      </c>
      <c r="S14" s="5" t="s">
        <v>63</v>
      </c>
      <c r="T14" s="6" t="s">
        <v>64</v>
      </c>
      <c r="U14" s="5" t="s">
        <v>65</v>
      </c>
      <c r="V14" s="6" t="s">
        <v>66</v>
      </c>
      <c r="W14" s="5" t="s">
        <v>67</v>
      </c>
      <c r="X14" s="6" t="s">
        <v>68</v>
      </c>
      <c r="Y14" s="5" t="s">
        <v>69</v>
      </c>
      <c r="Z14" s="6" t="s">
        <v>70</v>
      </c>
      <c r="AA14" s="5" t="s">
        <v>71</v>
      </c>
      <c r="AB14" s="6" t="s">
        <v>72</v>
      </c>
      <c r="AC14" s="5" t="s">
        <v>73</v>
      </c>
      <c r="AD14" s="6" t="s">
        <v>74</v>
      </c>
      <c r="AE14" s="5" t="s">
        <v>75</v>
      </c>
      <c r="AF14" s="6" t="s">
        <v>76</v>
      </c>
      <c r="AG14" s="5" t="s">
        <v>77</v>
      </c>
      <c r="AH14" s="6" t="s">
        <v>78</v>
      </c>
      <c r="AI14" s="5" t="s">
        <v>79</v>
      </c>
      <c r="AJ14" s="6" t="s">
        <v>80</v>
      </c>
      <c r="AK14" s="5" t="s">
        <v>81</v>
      </c>
      <c r="AL14" s="6" t="s">
        <v>82</v>
      </c>
      <c r="AM14" s="5" t="s">
        <v>83</v>
      </c>
      <c r="AN14" s="6" t="s">
        <v>84</v>
      </c>
      <c r="AO14" s="5" t="s">
        <v>85</v>
      </c>
      <c r="AP14" s="6" t="s">
        <v>86</v>
      </c>
      <c r="AQ14" s="5" t="s">
        <v>87</v>
      </c>
      <c r="AR14" s="6" t="s">
        <v>88</v>
      </c>
      <c r="AS14" s="5" t="s">
        <v>89</v>
      </c>
      <c r="AT14" s="6" t="s">
        <v>90</v>
      </c>
      <c r="AU14" s="5" t="s">
        <v>91</v>
      </c>
      <c r="AV14" s="6" t="s">
        <v>99</v>
      </c>
    </row>
    <row r="15" spans="1:50" ht="45">
      <c r="A15" s="7">
        <v>1</v>
      </c>
      <c r="B15" s="1" t="s">
        <v>98</v>
      </c>
      <c r="C15" s="1" t="s">
        <v>101</v>
      </c>
      <c r="D15" s="8">
        <v>0</v>
      </c>
      <c r="E15" s="23"/>
      <c r="F15" s="23">
        <v>70</v>
      </c>
      <c r="G15" s="23"/>
      <c r="H15" s="23"/>
      <c r="I15" s="23"/>
      <c r="J15" s="23"/>
      <c r="K15" s="23"/>
      <c r="L15" s="23">
        <v>22</v>
      </c>
      <c r="M15" s="23">
        <v>40</v>
      </c>
      <c r="N15" s="23">
        <v>100</v>
      </c>
      <c r="O15" s="23"/>
      <c r="P15" s="23"/>
      <c r="Q15" s="1" t="s">
        <v>96</v>
      </c>
      <c r="R15" s="32">
        <v>60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6">
        <v>1137633.01</v>
      </c>
      <c r="AV15" s="17"/>
      <c r="AW15" s="18"/>
      <c r="AX15" s="18"/>
    </row>
    <row r="16" spans="1:50" ht="45">
      <c r="A16" s="7">
        <v>2</v>
      </c>
      <c r="B16" s="1" t="s">
        <v>98</v>
      </c>
      <c r="C16" s="1" t="s">
        <v>102</v>
      </c>
      <c r="D16" s="8">
        <v>0</v>
      </c>
      <c r="E16" s="23"/>
      <c r="F16" s="23"/>
      <c r="G16" s="23"/>
      <c r="H16" s="23"/>
      <c r="I16" s="23"/>
      <c r="J16" s="23"/>
      <c r="K16" s="23"/>
      <c r="L16" s="23"/>
      <c r="M16" s="23"/>
      <c r="N16" s="23">
        <v>150</v>
      </c>
      <c r="O16" s="23"/>
      <c r="P16" s="23"/>
      <c r="Q16" s="1" t="s">
        <v>96</v>
      </c>
      <c r="R16" s="32">
        <v>80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6">
        <v>428735.61</v>
      </c>
      <c r="AV16" s="19"/>
      <c r="AW16" s="18"/>
      <c r="AX16" s="18"/>
    </row>
    <row r="17" spans="1:50">
      <c r="A17" s="7">
        <v>3</v>
      </c>
      <c r="B17" s="1" t="s">
        <v>98</v>
      </c>
      <c r="C17" s="1" t="s">
        <v>104</v>
      </c>
      <c r="D17" s="8">
        <v>0</v>
      </c>
      <c r="E17" s="23">
        <v>60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6">
        <v>2071260.55</v>
      </c>
      <c r="AV17" s="19"/>
      <c r="AW17" s="18"/>
      <c r="AX17" s="18"/>
    </row>
    <row r="18" spans="1:50" ht="30">
      <c r="A18" s="7">
        <v>4</v>
      </c>
      <c r="B18" s="1" t="s">
        <v>98</v>
      </c>
      <c r="C18" s="1" t="s">
        <v>106</v>
      </c>
      <c r="D18" s="8">
        <v>541186.69999999995</v>
      </c>
      <c r="E18" s="23"/>
      <c r="F18" s="23">
        <v>175</v>
      </c>
      <c r="G18" s="23"/>
      <c r="H18" s="23"/>
      <c r="I18" s="23"/>
      <c r="J18" s="23"/>
      <c r="K18" s="23"/>
      <c r="L18" s="23"/>
      <c r="M18" s="23"/>
      <c r="N18" s="23">
        <v>80</v>
      </c>
      <c r="O18" s="23">
        <v>150</v>
      </c>
      <c r="P18" s="2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6">
        <v>3029354.8</v>
      </c>
      <c r="AV18" s="19"/>
      <c r="AW18" s="18"/>
      <c r="AX18" s="18"/>
    </row>
    <row r="19" spans="1:50" ht="30">
      <c r="A19" s="7">
        <v>5</v>
      </c>
      <c r="B19" s="1" t="s">
        <v>98</v>
      </c>
      <c r="C19" s="1" t="s">
        <v>108</v>
      </c>
      <c r="D19" s="8">
        <v>304621.34999999998</v>
      </c>
      <c r="E19" s="23"/>
      <c r="F19" s="23"/>
      <c r="G19" s="23">
        <v>4</v>
      </c>
      <c r="H19" s="23" t="s">
        <v>121</v>
      </c>
      <c r="I19" s="23"/>
      <c r="J19" s="23"/>
      <c r="K19" s="23"/>
      <c r="L19" s="23"/>
      <c r="M19" s="23"/>
      <c r="N19" s="23"/>
      <c r="O19" s="23"/>
      <c r="P19" s="2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6"/>
      <c r="AV19" s="19"/>
      <c r="AW19" s="18"/>
      <c r="AX19" s="18"/>
    </row>
    <row r="20" spans="1:50" hidden="1">
      <c r="A20" s="7">
        <v>6</v>
      </c>
      <c r="B20" s="1" t="s">
        <v>98</v>
      </c>
      <c r="C20" s="1"/>
      <c r="D20" s="8">
        <f>SUBTOTAL(109,D1:D19)</f>
        <v>845808.04999999993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6"/>
      <c r="AV20" s="19"/>
      <c r="AW20" s="18"/>
      <c r="AX20" s="18"/>
    </row>
    <row r="21" spans="1:50" hidden="1">
      <c r="A21" s="7">
        <v>7</v>
      </c>
      <c r="B21" s="1" t="s">
        <v>98</v>
      </c>
      <c r="C21" s="1"/>
      <c r="D21" s="8">
        <f>SUBTOTAL(109,D2:D20)</f>
        <v>845808.04999999993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6"/>
      <c r="AV21" s="19"/>
      <c r="AW21" s="18"/>
      <c r="AX21" s="18"/>
    </row>
    <row r="22" spans="1:50" hidden="1">
      <c r="A22" s="7">
        <v>8</v>
      </c>
      <c r="B22" s="1" t="s">
        <v>98</v>
      </c>
      <c r="C22" s="1"/>
      <c r="D22" s="8">
        <f>SUBTOTAL(109,D3:D21)</f>
        <v>845808.04999999993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6"/>
      <c r="AV22" s="19"/>
      <c r="AW22" s="18"/>
      <c r="AX22" s="18"/>
    </row>
    <row r="23" spans="1:50" s="22" customFormat="1" ht="30">
      <c r="A23" s="7">
        <v>9</v>
      </c>
      <c r="B23" s="1" t="s">
        <v>98</v>
      </c>
      <c r="C23" s="20" t="s">
        <v>111</v>
      </c>
      <c r="D23" s="8">
        <v>105866.39</v>
      </c>
      <c r="E23" s="23"/>
      <c r="F23" s="23">
        <v>50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6"/>
      <c r="AV23" s="19"/>
      <c r="AW23" s="21"/>
      <c r="AX23" s="21"/>
    </row>
    <row r="24" spans="1:50" ht="30">
      <c r="A24" s="7">
        <v>10</v>
      </c>
      <c r="B24" s="1" t="s">
        <v>98</v>
      </c>
      <c r="C24" s="20" t="s">
        <v>112</v>
      </c>
      <c r="D24" s="8">
        <v>0</v>
      </c>
      <c r="E24" s="23"/>
      <c r="F24" s="23"/>
      <c r="G24" s="23"/>
      <c r="H24" s="23"/>
      <c r="I24" s="23">
        <v>600</v>
      </c>
      <c r="J24" s="23"/>
      <c r="K24" s="23"/>
      <c r="L24" s="23"/>
      <c r="M24" s="23"/>
      <c r="N24" s="23"/>
      <c r="O24" s="23"/>
      <c r="P24" s="23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6"/>
      <c r="AV24" s="19"/>
    </row>
    <row r="25" spans="1:50" ht="30">
      <c r="A25" s="7">
        <v>11</v>
      </c>
      <c r="B25" s="1" t="s">
        <v>98</v>
      </c>
      <c r="C25" s="20" t="s">
        <v>113</v>
      </c>
      <c r="D25" s="8">
        <v>0</v>
      </c>
      <c r="E25" s="23"/>
      <c r="F25" s="23"/>
      <c r="G25" s="23"/>
      <c r="H25" s="23"/>
      <c r="I25" s="23">
        <v>350</v>
      </c>
      <c r="J25" s="23"/>
      <c r="K25" s="23"/>
      <c r="L25" s="23"/>
      <c r="M25" s="23"/>
      <c r="N25" s="23"/>
      <c r="O25" s="23"/>
      <c r="P25" s="23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6"/>
      <c r="AV25" s="19"/>
    </row>
    <row r="26" spans="1:50" ht="30">
      <c r="A26" s="7">
        <v>12</v>
      </c>
      <c r="B26" s="1" t="s">
        <v>98</v>
      </c>
      <c r="C26" s="1" t="s">
        <v>114</v>
      </c>
      <c r="D26" s="8">
        <v>0</v>
      </c>
      <c r="E26" s="23"/>
      <c r="F26" s="23"/>
      <c r="G26" s="23">
        <v>2</v>
      </c>
      <c r="H26" s="23"/>
      <c r="I26" s="23">
        <v>450</v>
      </c>
      <c r="J26" s="23"/>
      <c r="K26" s="23">
        <v>1</v>
      </c>
      <c r="L26" s="23"/>
      <c r="M26" s="23"/>
      <c r="N26" s="23"/>
      <c r="O26" s="23"/>
      <c r="P26" s="23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6"/>
      <c r="AV26" s="19"/>
    </row>
    <row r="27" spans="1:50" ht="30">
      <c r="A27" s="7">
        <v>13</v>
      </c>
      <c r="B27" s="1" t="s">
        <v>98</v>
      </c>
      <c r="C27" s="1" t="s">
        <v>115</v>
      </c>
      <c r="D27" s="8">
        <v>0</v>
      </c>
      <c r="E27" s="23"/>
      <c r="F27" s="23"/>
      <c r="G27" s="23"/>
      <c r="H27" s="23"/>
      <c r="I27" s="23"/>
      <c r="J27" s="23">
        <v>1</v>
      </c>
      <c r="K27" s="23"/>
      <c r="L27" s="23"/>
      <c r="M27" s="23"/>
      <c r="N27" s="23"/>
      <c r="O27" s="23"/>
      <c r="P27" s="23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6"/>
      <c r="AV27" s="19"/>
    </row>
    <row r="28" spans="1:50" ht="30">
      <c r="A28" s="7">
        <v>14</v>
      </c>
      <c r="B28" s="1" t="s">
        <v>98</v>
      </c>
      <c r="C28" s="1" t="s">
        <v>116</v>
      </c>
      <c r="D28" s="8">
        <v>0</v>
      </c>
      <c r="E28" s="23"/>
      <c r="F28" s="23">
        <v>6</v>
      </c>
      <c r="G28" s="23">
        <v>2</v>
      </c>
      <c r="H28" s="23"/>
      <c r="I28" s="23"/>
      <c r="J28" s="23"/>
      <c r="K28" s="23"/>
      <c r="L28" s="23"/>
      <c r="M28" s="23"/>
      <c r="N28" s="23"/>
      <c r="O28" s="23"/>
      <c r="P28" s="23"/>
      <c r="Q28" s="1"/>
      <c r="R28" s="1">
        <v>6</v>
      </c>
      <c r="S28" s="33" t="s">
        <v>135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6"/>
      <c r="AV28" s="19"/>
    </row>
    <row r="29" spans="1:50" ht="30">
      <c r="A29" s="7">
        <v>15</v>
      </c>
      <c r="B29" s="1" t="s">
        <v>98</v>
      </c>
      <c r="C29" s="1" t="s">
        <v>117</v>
      </c>
      <c r="D29" s="8">
        <v>0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>
        <v>15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6"/>
      <c r="AV29" s="19"/>
    </row>
    <row r="30" spans="1:50" ht="75">
      <c r="A30" s="7">
        <v>16</v>
      </c>
      <c r="B30" s="1" t="s">
        <v>98</v>
      </c>
      <c r="C30" s="1" t="s">
        <v>103</v>
      </c>
      <c r="D30" s="8">
        <v>0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1">
        <v>230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6"/>
      <c r="AV30" s="19"/>
    </row>
    <row r="31" spans="1:50">
      <c r="A31" s="7">
        <v>17</v>
      </c>
      <c r="B31" s="1" t="s">
        <v>98</v>
      </c>
      <c r="C31" s="1" t="s">
        <v>132</v>
      </c>
      <c r="D31" s="8">
        <v>0</v>
      </c>
      <c r="E31" s="23"/>
      <c r="F31" s="23">
        <v>150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6"/>
      <c r="AV31" s="19"/>
    </row>
    <row r="32" spans="1:50" hidden="1">
      <c r="A32" s="7"/>
      <c r="B32" s="1"/>
      <c r="C32" s="1"/>
      <c r="D32" s="8">
        <v>0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6"/>
      <c r="AV32" s="19"/>
    </row>
    <row r="33" spans="1:48" hidden="1">
      <c r="A33" s="7"/>
      <c r="B33" s="1"/>
      <c r="C33" s="1"/>
      <c r="D33" s="8">
        <v>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6"/>
      <c r="AV33" s="19"/>
    </row>
    <row r="34" spans="1:48" hidden="1">
      <c r="A34" s="7"/>
      <c r="B34" s="1"/>
      <c r="C34" s="1" t="s">
        <v>118</v>
      </c>
      <c r="D34" s="8">
        <f>SUBTOTAL(109,D15:D33)</f>
        <v>951674.44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6"/>
      <c r="AV34" s="19"/>
    </row>
    <row r="35" spans="1:48" hidden="1">
      <c r="A35" s="7"/>
      <c r="B35" s="1"/>
      <c r="C35" s="1" t="s">
        <v>119</v>
      </c>
      <c r="D35" s="8">
        <v>5278874.1900000004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6"/>
      <c r="AV35" s="19"/>
    </row>
    <row r="36" spans="1:48" hidden="1">
      <c r="A36" s="7"/>
      <c r="B36" s="1"/>
      <c r="C36" s="1" t="s">
        <v>120</v>
      </c>
      <c r="D36" s="8">
        <f>D35-D34</f>
        <v>4327199.75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6"/>
      <c r="AV36" s="19"/>
    </row>
    <row r="37" spans="1:48" hidden="1">
      <c r="A37" s="7"/>
      <c r="B37" s="1"/>
      <c r="C37" s="1"/>
      <c r="D37" s="1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6"/>
      <c r="AV37" s="19"/>
    </row>
    <row r="38" spans="1:48" hidden="1">
      <c r="A38" s="7"/>
      <c r="B38" s="1"/>
      <c r="C38" s="1"/>
      <c r="D38" s="1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6"/>
      <c r="AV38" s="19"/>
    </row>
    <row r="39" spans="1:48" hidden="1">
      <c r="A39" s="7">
        <v>3</v>
      </c>
      <c r="B39" s="1" t="s">
        <v>96</v>
      </c>
      <c r="C39" s="20"/>
      <c r="D39" s="1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1" t="s">
        <v>96</v>
      </c>
      <c r="R39" s="1" t="s">
        <v>96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6">
        <v>796784.46</v>
      </c>
      <c r="AV39" s="19"/>
    </row>
    <row r="40" spans="1:48" hidden="1">
      <c r="A40" s="7">
        <v>4</v>
      </c>
      <c r="B40" s="1" t="s">
        <v>96</v>
      </c>
      <c r="C40" s="1" t="s">
        <v>96</v>
      </c>
      <c r="D40" s="1" t="s">
        <v>96</v>
      </c>
      <c r="E40" s="23" t="s">
        <v>96</v>
      </c>
      <c r="F40" s="23" t="s">
        <v>96</v>
      </c>
      <c r="G40" s="23" t="s">
        <v>96</v>
      </c>
      <c r="H40" s="23" t="s">
        <v>96</v>
      </c>
      <c r="I40" s="23" t="s">
        <v>96</v>
      </c>
      <c r="J40" s="23" t="s">
        <v>96</v>
      </c>
      <c r="K40" s="23" t="s">
        <v>96</v>
      </c>
      <c r="L40" s="23" t="s">
        <v>96</v>
      </c>
      <c r="M40" s="23" t="s">
        <v>96</v>
      </c>
      <c r="N40" s="23" t="s">
        <v>96</v>
      </c>
      <c r="O40" s="23" t="s">
        <v>96</v>
      </c>
      <c r="P40" s="23" t="s">
        <v>96</v>
      </c>
      <c r="Q40" s="1" t="s">
        <v>96</v>
      </c>
      <c r="R40" s="1" t="s">
        <v>96</v>
      </c>
      <c r="S40" s="1" t="s">
        <v>96</v>
      </c>
      <c r="T40" s="1" t="s">
        <v>96</v>
      </c>
      <c r="U40" s="1" t="s">
        <v>96</v>
      </c>
      <c r="V40" s="1" t="s">
        <v>96</v>
      </c>
      <c r="W40" s="1" t="s">
        <v>96</v>
      </c>
      <c r="X40" s="1" t="s">
        <v>96</v>
      </c>
      <c r="Y40" s="1" t="s">
        <v>96</v>
      </c>
      <c r="Z40" s="1" t="s">
        <v>96</v>
      </c>
      <c r="AA40" s="1" t="s">
        <v>96</v>
      </c>
      <c r="AB40" s="1" t="s">
        <v>96</v>
      </c>
      <c r="AC40" s="1" t="s">
        <v>96</v>
      </c>
      <c r="AD40" s="1" t="s">
        <v>96</v>
      </c>
      <c r="AE40" s="1" t="s">
        <v>96</v>
      </c>
      <c r="AF40" s="1" t="s">
        <v>96</v>
      </c>
      <c r="AG40" s="1" t="s">
        <v>96</v>
      </c>
      <c r="AH40" s="1" t="s">
        <v>96</v>
      </c>
      <c r="AI40" s="1" t="s">
        <v>96</v>
      </c>
      <c r="AJ40" s="1" t="s">
        <v>96</v>
      </c>
      <c r="AK40" s="1" t="s">
        <v>96</v>
      </c>
      <c r="AL40" s="1" t="s">
        <v>96</v>
      </c>
      <c r="AM40" s="1" t="s">
        <v>96</v>
      </c>
      <c r="AN40" s="1" t="s">
        <v>96</v>
      </c>
      <c r="AO40" s="1" t="s">
        <v>96</v>
      </c>
      <c r="AP40" s="1" t="s">
        <v>96</v>
      </c>
      <c r="AQ40" s="1" t="s">
        <v>96</v>
      </c>
      <c r="AR40" s="1" t="s">
        <v>96</v>
      </c>
      <c r="AS40" s="1" t="s">
        <v>96</v>
      </c>
      <c r="AT40" s="1" t="s">
        <v>96</v>
      </c>
      <c r="AU40" s="24" t="s">
        <v>96</v>
      </c>
      <c r="AV40" s="19"/>
    </row>
    <row r="41" spans="1:48" hidden="1">
      <c r="A41" s="7">
        <v>5</v>
      </c>
      <c r="B41" s="1" t="s">
        <v>96</v>
      </c>
      <c r="C41" s="1" t="s">
        <v>96</v>
      </c>
      <c r="D41" s="1" t="s">
        <v>96</v>
      </c>
      <c r="E41" s="23" t="s">
        <v>96</v>
      </c>
      <c r="F41" s="23" t="s">
        <v>96</v>
      </c>
      <c r="G41" s="23" t="s">
        <v>96</v>
      </c>
      <c r="H41" s="23" t="s">
        <v>96</v>
      </c>
      <c r="I41" s="23" t="s">
        <v>96</v>
      </c>
      <c r="J41" s="23" t="s">
        <v>96</v>
      </c>
      <c r="K41" s="23" t="s">
        <v>96</v>
      </c>
      <c r="L41" s="23" t="s">
        <v>96</v>
      </c>
      <c r="M41" s="23" t="s">
        <v>96</v>
      </c>
      <c r="N41" s="23" t="s">
        <v>96</v>
      </c>
      <c r="O41" s="23" t="s">
        <v>96</v>
      </c>
      <c r="P41" s="23" t="s">
        <v>96</v>
      </c>
      <c r="Q41" s="1" t="s">
        <v>96</v>
      </c>
      <c r="R41" s="1" t="s">
        <v>96</v>
      </c>
      <c r="S41" s="1" t="s">
        <v>96</v>
      </c>
      <c r="T41" s="1" t="s">
        <v>96</v>
      </c>
      <c r="U41" s="1" t="s">
        <v>96</v>
      </c>
      <c r="V41" s="1" t="s">
        <v>96</v>
      </c>
      <c r="W41" s="1" t="s">
        <v>96</v>
      </c>
      <c r="X41" s="1" t="s">
        <v>96</v>
      </c>
      <c r="Y41" s="1" t="s">
        <v>96</v>
      </c>
      <c r="Z41" s="1" t="s">
        <v>96</v>
      </c>
      <c r="AA41" s="1" t="s">
        <v>96</v>
      </c>
      <c r="AB41" s="1" t="s">
        <v>96</v>
      </c>
      <c r="AC41" s="1" t="s">
        <v>96</v>
      </c>
      <c r="AD41" s="1" t="s">
        <v>96</v>
      </c>
      <c r="AE41" s="1" t="s">
        <v>96</v>
      </c>
      <c r="AF41" s="1" t="s">
        <v>96</v>
      </c>
      <c r="AG41" s="1" t="s">
        <v>96</v>
      </c>
      <c r="AH41" s="1" t="s">
        <v>96</v>
      </c>
      <c r="AI41" s="1" t="s">
        <v>96</v>
      </c>
      <c r="AJ41" s="1" t="s">
        <v>96</v>
      </c>
      <c r="AK41" s="1" t="s">
        <v>96</v>
      </c>
      <c r="AL41" s="1" t="s">
        <v>96</v>
      </c>
      <c r="AM41" s="1" t="s">
        <v>96</v>
      </c>
      <c r="AN41" s="1" t="s">
        <v>96</v>
      </c>
      <c r="AO41" s="1" t="s">
        <v>96</v>
      </c>
      <c r="AP41" s="1" t="s">
        <v>96</v>
      </c>
      <c r="AQ41" s="1" t="s">
        <v>96</v>
      </c>
      <c r="AR41" s="1" t="s">
        <v>96</v>
      </c>
      <c r="AS41" s="1" t="s">
        <v>96</v>
      </c>
      <c r="AT41" s="1" t="s">
        <v>96</v>
      </c>
      <c r="AU41" s="24" t="s">
        <v>96</v>
      </c>
      <c r="AV41" s="19"/>
    </row>
    <row r="42" spans="1:48" hidden="1">
      <c r="A42" s="7">
        <v>6</v>
      </c>
      <c r="B42" s="1" t="s">
        <v>96</v>
      </c>
      <c r="C42" s="1" t="s">
        <v>96</v>
      </c>
      <c r="D42" s="1" t="s">
        <v>96</v>
      </c>
      <c r="E42" s="23" t="s">
        <v>96</v>
      </c>
      <c r="F42" s="23" t="s">
        <v>96</v>
      </c>
      <c r="G42" s="23" t="s">
        <v>96</v>
      </c>
      <c r="H42" s="23" t="s">
        <v>96</v>
      </c>
      <c r="I42" s="23" t="s">
        <v>96</v>
      </c>
      <c r="J42" s="23" t="s">
        <v>96</v>
      </c>
      <c r="K42" s="23" t="s">
        <v>96</v>
      </c>
      <c r="L42" s="23" t="s">
        <v>96</v>
      </c>
      <c r="M42" s="23" t="s">
        <v>96</v>
      </c>
      <c r="N42" s="23" t="s">
        <v>96</v>
      </c>
      <c r="O42" s="23" t="s">
        <v>96</v>
      </c>
      <c r="P42" s="23" t="s">
        <v>96</v>
      </c>
      <c r="Q42" s="1" t="s">
        <v>96</v>
      </c>
      <c r="R42" s="1" t="s">
        <v>96</v>
      </c>
      <c r="S42" s="1" t="s">
        <v>96</v>
      </c>
      <c r="T42" s="1" t="s">
        <v>96</v>
      </c>
      <c r="U42" s="1" t="s">
        <v>96</v>
      </c>
      <c r="V42" s="1" t="s">
        <v>96</v>
      </c>
      <c r="W42" s="1" t="s">
        <v>96</v>
      </c>
      <c r="X42" s="1" t="s">
        <v>96</v>
      </c>
      <c r="Y42" s="1" t="s">
        <v>96</v>
      </c>
      <c r="Z42" s="1" t="s">
        <v>96</v>
      </c>
      <c r="AA42" s="1" t="s">
        <v>96</v>
      </c>
      <c r="AB42" s="1" t="s">
        <v>96</v>
      </c>
      <c r="AC42" s="1" t="s">
        <v>96</v>
      </c>
      <c r="AD42" s="1" t="s">
        <v>96</v>
      </c>
      <c r="AE42" s="1" t="s">
        <v>96</v>
      </c>
      <c r="AF42" s="1" t="s">
        <v>96</v>
      </c>
      <c r="AG42" s="1" t="s">
        <v>96</v>
      </c>
      <c r="AH42" s="1" t="s">
        <v>96</v>
      </c>
      <c r="AI42" s="1" t="s">
        <v>96</v>
      </c>
      <c r="AJ42" s="1" t="s">
        <v>96</v>
      </c>
      <c r="AK42" s="1" t="s">
        <v>96</v>
      </c>
      <c r="AL42" s="1" t="s">
        <v>96</v>
      </c>
      <c r="AM42" s="1" t="s">
        <v>96</v>
      </c>
      <c r="AN42" s="1" t="s">
        <v>96</v>
      </c>
      <c r="AO42" s="1" t="s">
        <v>96</v>
      </c>
      <c r="AP42" s="1" t="s">
        <v>96</v>
      </c>
      <c r="AQ42" s="1" t="s">
        <v>96</v>
      </c>
      <c r="AR42" s="1" t="s">
        <v>96</v>
      </c>
      <c r="AS42" s="1" t="s">
        <v>96</v>
      </c>
      <c r="AT42" s="1" t="s">
        <v>96</v>
      </c>
      <c r="AU42" s="24" t="s">
        <v>96</v>
      </c>
      <c r="AV42" s="25"/>
    </row>
    <row r="43" spans="1:48" ht="15.75">
      <c r="A43" s="26" t="s">
        <v>96</v>
      </c>
      <c r="B43" s="26" t="s">
        <v>97</v>
      </c>
      <c r="C43" s="27"/>
      <c r="D43" s="28">
        <f>SUM(D15:D42)</f>
        <v>14046846.969999999</v>
      </c>
      <c r="E43" s="29">
        <f>SUBTOTAL(109,[5])</f>
        <v>60</v>
      </c>
      <c r="F43" s="29">
        <f>SUBTOTAL(109,[6])</f>
        <v>451</v>
      </c>
      <c r="G43" s="29">
        <f>SUBTOTAL(109,[7])</f>
        <v>8</v>
      </c>
      <c r="H43" s="29" t="s">
        <v>133</v>
      </c>
      <c r="I43" s="29">
        <f>SUBTOTAL(109,[9])</f>
        <v>1400</v>
      </c>
      <c r="J43" s="29">
        <f>SUBTOTAL(109,[10])</f>
        <v>1</v>
      </c>
      <c r="K43" s="29">
        <f>SUBTOTAL(109,[11])</f>
        <v>1</v>
      </c>
      <c r="L43" s="29">
        <f>SUBTOTAL(109,[12])</f>
        <v>22</v>
      </c>
      <c r="M43" s="29">
        <f>SUBTOTAL(109,[13])</f>
        <v>40</v>
      </c>
      <c r="N43" s="29">
        <f>SUBTOTAL(109,[14])</f>
        <v>330</v>
      </c>
      <c r="O43" s="29">
        <f>SUBTOTAL(109,[15])</f>
        <v>150</v>
      </c>
      <c r="P43" s="29">
        <f>SUBTOTAL(109,[16])</f>
        <v>15</v>
      </c>
      <c r="Q43" s="28">
        <f>SUBTOTAL(109,[17])</f>
        <v>230</v>
      </c>
      <c r="R43" s="28">
        <f>SUBTOTAL(109,[18])</f>
        <v>146</v>
      </c>
      <c r="S43" s="28" t="s">
        <v>136</v>
      </c>
      <c r="T43" s="28">
        <f>SUBTOTAL(109,[20])</f>
        <v>0</v>
      </c>
      <c r="U43" s="28">
        <f>SUBTOTAL(109,[21])</f>
        <v>0</v>
      </c>
      <c r="V43" s="28">
        <f>SUBTOTAL(109,[22])</f>
        <v>0</v>
      </c>
      <c r="W43" s="28">
        <f>SUBTOTAL(109,[23])</f>
        <v>0</v>
      </c>
      <c r="X43" s="28">
        <f>SUBTOTAL(109,[24])</f>
        <v>0</v>
      </c>
      <c r="Y43" s="28">
        <f>SUBTOTAL(109,[25])</f>
        <v>0</v>
      </c>
      <c r="Z43" s="28">
        <f>SUBTOTAL(109,[26])</f>
        <v>0</v>
      </c>
      <c r="AA43" s="28">
        <f>SUBTOTAL(109,[27])</f>
        <v>0</v>
      </c>
      <c r="AB43" s="28">
        <f>SUBTOTAL(109,[28])</f>
        <v>0</v>
      </c>
      <c r="AC43" s="28">
        <f>SUBTOTAL(109,[29])</f>
        <v>0</v>
      </c>
      <c r="AD43" s="28">
        <f>SUBTOTAL(109,[30])</f>
        <v>0</v>
      </c>
      <c r="AE43" s="28">
        <f>SUBTOTAL(109,[31])</f>
        <v>0</v>
      </c>
      <c r="AF43" s="28">
        <f>SUBTOTAL(109,[32])</f>
        <v>0</v>
      </c>
      <c r="AG43" s="28">
        <f>SUBTOTAL(109,[33])</f>
        <v>0</v>
      </c>
      <c r="AH43" s="28">
        <f>SUBTOTAL(109,[34])</f>
        <v>0</v>
      </c>
      <c r="AI43" s="28">
        <f>SUBTOTAL(109,[35])</f>
        <v>0</v>
      </c>
      <c r="AJ43" s="28">
        <f>SUBTOTAL(109,[36])</f>
        <v>0</v>
      </c>
      <c r="AK43" s="28">
        <f>SUBTOTAL(109,[37])</f>
        <v>0</v>
      </c>
      <c r="AL43" s="28">
        <f>SUBTOTAL(109,[38])</f>
        <v>0</v>
      </c>
      <c r="AM43" s="28">
        <f>SUBTOTAL(109,[39])</f>
        <v>0</v>
      </c>
      <c r="AN43" s="28">
        <f>SUBTOTAL(109,[40])</f>
        <v>0</v>
      </c>
      <c r="AO43" s="28">
        <f>SUBTOTAL(109,[41])</f>
        <v>0</v>
      </c>
      <c r="AP43" s="28">
        <f>SUBTOTAL(109,[42])</f>
        <v>0</v>
      </c>
      <c r="AQ43" s="28">
        <f>SUBTOTAL(109,[43])</f>
        <v>0</v>
      </c>
      <c r="AR43" s="28">
        <f>SUBTOTAL(109,[44])</f>
        <v>0</v>
      </c>
      <c r="AS43" s="28">
        <f>SUBTOTAL(109,[45])</f>
        <v>0</v>
      </c>
      <c r="AT43" s="28">
        <f>SUBTOTAL(109,[46])</f>
        <v>0</v>
      </c>
      <c r="AU43" s="30">
        <f>SUBTOTAL(109,[47])</f>
        <v>6666983.9699999997</v>
      </c>
      <c r="AV43" s="31"/>
    </row>
  </sheetData>
  <mergeCells count="23">
    <mergeCell ref="AN11:AO11"/>
    <mergeCell ref="AP10:AQ11"/>
    <mergeCell ref="P2:S2"/>
    <mergeCell ref="P3:S3"/>
    <mergeCell ref="P4:S4"/>
    <mergeCell ref="P5:S5"/>
    <mergeCell ref="AL11:AM11"/>
    <mergeCell ref="AC1:AE1"/>
    <mergeCell ref="AT1:AU1"/>
    <mergeCell ref="A6:AU8"/>
    <mergeCell ref="A10:A12"/>
    <mergeCell ref="B10:B12"/>
    <mergeCell ref="C10:C12"/>
    <mergeCell ref="D10:AA11"/>
    <mergeCell ref="AB10:AO10"/>
    <mergeCell ref="AT10:AT12"/>
    <mergeCell ref="AU10:AU12"/>
    <mergeCell ref="AB11:AC11"/>
    <mergeCell ref="AD11:AE11"/>
    <mergeCell ref="AF11:AG11"/>
    <mergeCell ref="AR10:AS11"/>
    <mergeCell ref="AH11:AI11"/>
    <mergeCell ref="AJ11:AK11"/>
  </mergeCells>
  <pageMargins left="0.11811023622047245" right="0.19685039370078741" top="0.78740157480314965" bottom="0.39370078740157483" header="0.31496062992125984" footer="0.31496062992125984"/>
  <pageSetup paperSize="9" scale="67" orientation="landscape" r:id="rId1"/>
  <headerFooter>
    <oddFooter>&amp;C&amp;P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"/>
  <sheetViews>
    <sheetView workbookViewId="0">
      <selection activeCell="P22" sqref="P22"/>
    </sheetView>
  </sheetViews>
  <sheetFormatPr defaultRowHeight="15"/>
  <sheetData>
    <row r="3" spans="1:1">
      <c r="A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печать (2)</vt:lpstr>
      <vt:lpstr>Лист1</vt:lpstr>
      <vt:lpstr>'на печать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Черепанов</dc:creator>
  <cp:lastModifiedBy>-</cp:lastModifiedBy>
  <cp:lastPrinted>2014-01-29T09:58:03Z</cp:lastPrinted>
  <dcterms:created xsi:type="dcterms:W3CDTF">2012-09-16T12:44:59Z</dcterms:created>
  <dcterms:modified xsi:type="dcterms:W3CDTF">2014-01-30T10:49:37Z</dcterms:modified>
</cp:coreProperties>
</file>